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\Za Mareta\Free template\"/>
    </mc:Choice>
  </mc:AlternateContent>
  <xr:revisionPtr revIDLastSave="0" documentId="13_ncr:1_{CF397CCB-2CD0-4399-990D-B8B915543757}" xr6:coauthVersionLast="47" xr6:coauthVersionMax="47" xr10:uidLastSave="{00000000-0000-0000-0000-000000000000}"/>
  <bookViews>
    <workbookView xWindow="-57720" yWindow="-120" windowWidth="29040" windowHeight="15720" xr2:uid="{CDC95A76-B6C2-4510-BDAF-24BB4C5ABF3C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J11" i="1"/>
  <c r="L11" i="1" s="1"/>
  <c r="L9" i="1"/>
  <c r="G10" i="1"/>
  <c r="G19" i="1" s="1"/>
  <c r="J10" i="1"/>
  <c r="J19" i="1" s="1"/>
  <c r="J14" i="1"/>
  <c r="J8" i="1"/>
  <c r="L8" i="1" s="1"/>
  <c r="J7" i="1"/>
  <c r="L7" i="1" s="1"/>
  <c r="I9" i="1"/>
  <c r="G14" i="1"/>
  <c r="D14" i="1"/>
  <c r="G8" i="1"/>
  <c r="I8" i="1" s="1"/>
  <c r="D8" i="1"/>
  <c r="D9" i="1"/>
  <c r="D11" i="1"/>
  <c r="F11" i="1" s="1"/>
  <c r="D10" i="1"/>
  <c r="F10" i="1" s="1"/>
  <c r="G7" i="1"/>
  <c r="I7" i="1" s="1"/>
  <c r="D7" i="1"/>
  <c r="F7" i="1" s="1"/>
  <c r="E23" i="1"/>
  <c r="I10" i="1" l="1"/>
  <c r="D19" i="1"/>
  <c r="E24" i="1"/>
  <c r="E25" i="1"/>
  <c r="L10" i="1"/>
  <c r="L12" i="1"/>
  <c r="F8" i="1"/>
  <c r="D12" i="1"/>
  <c r="E8" i="1" s="1"/>
  <c r="J12" i="1"/>
  <c r="F9" i="1"/>
  <c r="E10" i="1" l="1"/>
  <c r="E7" i="1"/>
  <c r="D15" i="1"/>
  <c r="D16" i="1" s="1"/>
  <c r="E11" i="1"/>
  <c r="K9" i="1"/>
  <c r="K11" i="1"/>
  <c r="K7" i="1"/>
  <c r="K10" i="1"/>
  <c r="K20" i="1" s="1"/>
  <c r="K8" i="1"/>
  <c r="J15" i="1"/>
  <c r="J16" i="1" s="1"/>
  <c r="E9" i="1"/>
  <c r="F12" i="1"/>
  <c r="K21" i="1" l="1"/>
  <c r="K12" i="1"/>
  <c r="E21" i="1"/>
  <c r="G12" i="1"/>
  <c r="E20" i="1"/>
  <c r="E12" i="1"/>
  <c r="H8" i="1" l="1"/>
  <c r="G15" i="1"/>
  <c r="G16" i="1" s="1"/>
  <c r="H11" i="1"/>
  <c r="H9" i="1"/>
  <c r="H7" i="1"/>
  <c r="H10" i="1"/>
  <c r="H20" i="1" l="1"/>
  <c r="H21" i="1"/>
  <c r="H12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Srdjan Popov</author>
  </authors>
  <commentList>
    <comment ref="D11" authorId="0" shapeId="0" xr:uid="{D603D700-EA66-4FF6-BEE3-5C4E56FA0E66}">
      <text>
        <r>
          <rPr>
            <b/>
            <sz val="9"/>
            <color indexed="81"/>
            <rFont val="Tahoma"/>
            <family val="2"/>
            <charset val="238"/>
          </rPr>
          <t>Srdjan Popov:</t>
        </r>
        <r>
          <rPr>
            <sz val="9"/>
            <color indexed="81"/>
            <rFont val="Tahoma"/>
            <family val="2"/>
            <charset val="238"/>
          </rPr>
          <t xml:space="preserve">
9 din po komadu</t>
        </r>
      </text>
    </comment>
    <comment ref="G11" authorId="0" shapeId="0" xr:uid="{10DE1589-C254-4B83-8E41-F76404DEABC9}">
      <text>
        <r>
          <rPr>
            <b/>
            <sz val="9"/>
            <color indexed="81"/>
            <rFont val="Tahoma"/>
            <family val="2"/>
            <charset val="238"/>
          </rPr>
          <t>Srdjan Popov:</t>
        </r>
        <r>
          <rPr>
            <sz val="9"/>
            <color indexed="81"/>
            <rFont val="Tahoma"/>
            <family val="2"/>
            <charset val="238"/>
          </rPr>
          <t xml:space="preserve">
9 dinara po komadu</t>
        </r>
      </text>
    </comment>
    <comment ref="J11" authorId="0" shapeId="0" xr:uid="{B1AB568A-C184-4EA1-A5C8-D68055D0CA6C}">
      <text>
        <r>
          <rPr>
            <b/>
            <sz val="9"/>
            <color indexed="81"/>
            <rFont val="Tahoma"/>
            <family val="2"/>
            <charset val="238"/>
          </rPr>
          <t>Srdjan Popov:</t>
        </r>
        <r>
          <rPr>
            <sz val="9"/>
            <color indexed="81"/>
            <rFont val="Tahoma"/>
            <family val="2"/>
            <charset val="238"/>
          </rPr>
          <t xml:space="preserve">
10 din po komadu</t>
        </r>
      </text>
    </comment>
  </commentList>
</comments>
</file>

<file path=xl/sharedStrings.xml><?xml version="1.0" encoding="utf-8"?>
<sst xmlns="http://schemas.openxmlformats.org/spreadsheetml/2006/main" count="33" uniqueCount="31">
  <si>
    <t>Number of days in a month</t>
  </si>
  <si>
    <t>A fixed part of the monthly salary</t>
  </si>
  <si>
    <t>The expected daily amount of the variable</t>
  </si>
  <si>
    <t xml:space="preserve">material </t>
  </si>
  <si>
    <t xml:space="preserve"> variable energy + other? </t>
  </si>
  <si>
    <t xml:space="preserve"> period fixed costs </t>
  </si>
  <si>
    <t xml:space="preserve"> fixed part of earnings </t>
  </si>
  <si>
    <t xml:space="preserve"> variable part of earnings </t>
  </si>
  <si>
    <t xml:space="preserve"> TOTAL</t>
  </si>
  <si>
    <t>The selling price is 130 dinars/pc</t>
  </si>
  <si>
    <t>Gross margin</t>
  </si>
  <si>
    <t>Margin per piece</t>
  </si>
  <si>
    <t>Fixed costs</t>
  </si>
  <si>
    <t>participation of fixed in total costs</t>
  </si>
  <si>
    <t xml:space="preserve"> participation of the variable in the total costs</t>
  </si>
  <si>
    <t>operator's earnings per 100 pieces</t>
  </si>
  <si>
    <t xml:space="preserve"> operator's earnings at 112 pieces</t>
  </si>
  <si>
    <t xml:space="preserve"> operator's earnings on 123 pieces</t>
  </si>
  <si>
    <t xml:space="preserve">number of pieces per day </t>
  </si>
  <si>
    <t xml:space="preserve"> number of pieces per day </t>
  </si>
  <si>
    <t xml:space="preserve"> number of pieces per day</t>
  </si>
  <si>
    <t xml:space="preserve">scenario 1: the operator makes 100 pieces of the product during the shift. </t>
  </si>
  <si>
    <t xml:space="preserve">scenario 2: the operator makes 112 pieces of product during the shift. </t>
  </si>
  <si>
    <t>scenario 3: the operator makes 123 pieces of product during a shift with an increased variable</t>
  </si>
  <si>
    <t>Scenario 1: Cost price of 100 products</t>
  </si>
  <si>
    <t>% share in the product price</t>
  </si>
  <si>
    <t>the cost of one product when he makes 100 of them a day</t>
  </si>
  <si>
    <t>Scenario 2: Cost price of 112 products</t>
  </si>
  <si>
    <t>the cost of one product when he makes 112 per day</t>
  </si>
  <si>
    <t>Scenario 3: Cost price of 120 products</t>
  </si>
  <si>
    <t>the cost of one product when he makes 123 of them a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</si>
</sst>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165" fontId="0" fillId="0" borderId="3" xfId="1" applyNumberFormat="1" applyFont="1" applyBorder="1"/>
    <xf numFmtId="10" fontId="0" fillId="0" borderId="4" xfId="0" applyNumberFormat="1" applyBorder="1" applyAlignment="1">
      <alignment horizontal="center" vertical="center" wrapText="1"/>
    </xf>
    <xf numFmtId="165" fontId="0" fillId="3" borderId="3" xfId="0" applyNumberFormat="1" applyFill="1" applyBorder="1"/>
    <xf numFmtId="165" fontId="0" fillId="0" borderId="4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5" fontId="0" fillId="0" borderId="3" xfId="0" applyNumberFormat="1" applyBorder="1"/>
    <xf numFmtId="0" fontId="0" fillId="5" borderId="0" xfId="0" applyFill="1" applyAlignment="1">
      <alignment horizontal="right"/>
    </xf>
    <xf numFmtId="165" fontId="2" fillId="5" borderId="3" xfId="1" applyNumberFormat="1" applyFont="1" applyFill="1" applyBorder="1"/>
    <xf numFmtId="165" fontId="0" fillId="5" borderId="4" xfId="1" applyNumberFormat="1" applyFont="1" applyFill="1" applyBorder="1"/>
    <xf numFmtId="165" fontId="0" fillId="5" borderId="0" xfId="1" applyNumberFormat="1" applyFont="1" applyFill="1"/>
    <xf numFmtId="164" fontId="2" fillId="5" borderId="3" xfId="0" applyNumberFormat="1" applyFont="1" applyFill="1" applyBorder="1"/>
    <xf numFmtId="165" fontId="0" fillId="0" borderId="0" xfId="0" applyNumberFormat="1" applyAlignment="1">
      <alignment horizontal="right"/>
    </xf>
    <xf numFmtId="10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6" borderId="0" xfId="1" applyNumberFormat="1" applyFont="1" applyFill="1" applyAlignment="1">
      <alignment horizontal="right" vertical="center"/>
    </xf>
    <xf numFmtId="165" fontId="0" fillId="6" borderId="3" xfId="1" applyNumberFormat="1" applyFont="1" applyFill="1" applyBorder="1"/>
    <xf numFmtId="10" fontId="0" fillId="6" borderId="4" xfId="2" applyNumberFormat="1" applyFont="1" applyFill="1" applyBorder="1" applyAlignment="1">
      <alignment horizontal="center" vertical="center" wrapText="1"/>
    </xf>
    <xf numFmtId="166" fontId="0" fillId="6" borderId="4" xfId="2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7" xfId="0" applyBorder="1"/>
    <xf numFmtId="164" fontId="0" fillId="0" borderId="7" xfId="1" applyFont="1" applyBorder="1"/>
    <xf numFmtId="164" fontId="2" fillId="0" borderId="8" xfId="1" applyFont="1" applyBorder="1"/>
    <xf numFmtId="10" fontId="0" fillId="7" borderId="4" xfId="2" applyNumberFormat="1" applyFont="1" applyFill="1" applyBorder="1" applyAlignment="1">
      <alignment horizontal="center" vertical="center" wrapText="1"/>
    </xf>
    <xf numFmtId="165" fontId="0" fillId="7" borderId="3" xfId="1" applyNumberFormat="1" applyFont="1" applyFill="1" applyBorder="1"/>
    <xf numFmtId="165" fontId="0" fillId="7" borderId="0" xfId="1" applyNumberFormat="1" applyFont="1" applyFill="1" applyAlignment="1">
      <alignment horizontal="right" vertical="center"/>
    </xf>
    <xf numFmtId="0" fontId="0" fillId="7" borderId="0" xfId="0" applyFill="1" applyAlignment="1">
      <alignment horizontal="right"/>
    </xf>
    <xf numFmtId="165" fontId="0" fillId="7" borderId="3" xfId="0" applyNumberFormat="1" applyFill="1" applyBorder="1"/>
    <xf numFmtId="0" fontId="0" fillId="9" borderId="0" xfId="0" applyFill="1"/>
    <xf numFmtId="0" fontId="0" fillId="9" borderId="0" xfId="0" applyFill="1" applyAlignment="1">
      <alignment horizontal="right"/>
    </xf>
    <xf numFmtId="165" fontId="5" fillId="9" borderId="5" xfId="1" applyNumberFormat="1" applyFont="1" applyFill="1" applyBorder="1"/>
    <xf numFmtId="165" fontId="0" fillId="6" borderId="9" xfId="1" applyNumberFormat="1" applyFont="1" applyFill="1" applyBorder="1"/>
    <xf numFmtId="10" fontId="0" fillId="6" borderId="10" xfId="2" applyNumberFormat="1" applyFont="1" applyFill="1" applyBorder="1" applyAlignment="1">
      <alignment horizontal="center" vertical="center" wrapText="1"/>
    </xf>
    <xf numFmtId="164" fontId="5" fillId="6" borderId="0" xfId="1" applyFont="1" applyFill="1" applyAlignment="1">
      <alignment horizontal="right" vertical="center"/>
    </xf>
    <xf numFmtId="0" fontId="0" fillId="7" borderId="3" xfId="0" applyFill="1" applyBorder="1"/>
    <xf numFmtId="10" fontId="2" fillId="7" borderId="4" xfId="0" applyNumberFormat="1" applyFont="1" applyFill="1" applyBorder="1" applyAlignment="1">
      <alignment horizontal="center" vertical="center" wrapText="1"/>
    </xf>
    <xf numFmtId="165" fontId="0" fillId="8" borderId="9" xfId="1" applyNumberFormat="1" applyFont="1" applyFill="1" applyBorder="1" applyAlignment="1">
      <alignment horizontal="right" vertical="center"/>
    </xf>
    <xf numFmtId="165" fontId="0" fillId="8" borderId="11" xfId="1" applyNumberFormat="1" applyFont="1" applyFill="1" applyBorder="1" applyAlignment="1">
      <alignment horizontal="right" vertical="center"/>
    </xf>
    <xf numFmtId="10" fontId="2" fillId="8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164" fontId="0" fillId="3" borderId="7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FCE7-4710-4F29-9F2E-D54DB545680E}">
  <dimension ref="C1:L45"/>
  <sheetViews>
    <sheetView tabSelected="1" workbookViewId="0">
      <selection activeCell="L5" sqref="L5"/>
    </sheetView>
  </sheetViews>
  <sheetFormatPr defaultRowHeight="15" x14ac:dyDescent="0.25"/>
  <cols>
    <col min="3" max="3" width="43.5703125" style="2" bestFit="1" customWidth="1"/>
    <col min="4" max="4" width="20.7109375" customWidth="1"/>
    <col min="5" max="5" width="20.140625" style="1" customWidth="1"/>
    <col min="6" max="6" width="16.7109375" customWidth="1"/>
    <col min="7" max="7" width="19.7109375" customWidth="1"/>
    <col min="8" max="8" width="20.140625" style="1" customWidth="1"/>
    <col min="9" max="9" width="18.140625" customWidth="1"/>
    <col min="10" max="10" width="20.85546875" customWidth="1"/>
    <col min="11" max="11" width="17" customWidth="1"/>
    <col min="12" max="12" width="17.28515625" customWidth="1"/>
  </cols>
  <sheetData>
    <row r="1" spans="3:12" x14ac:dyDescent="0.25">
      <c r="C1" s="2" t="s">
        <v>0</v>
      </c>
      <c r="D1" s="3">
        <v>22</v>
      </c>
      <c r="F1" s="3"/>
      <c r="G1" s="4" t="s">
        <v>18</v>
      </c>
      <c r="H1" s="16">
        <v>100</v>
      </c>
      <c r="I1" t="s">
        <v>21</v>
      </c>
    </row>
    <row r="2" spans="3:12" x14ac:dyDescent="0.25">
      <c r="C2" s="2" t="s">
        <v>1</v>
      </c>
      <c r="D2" s="3">
        <v>45000</v>
      </c>
      <c r="F2" s="3"/>
      <c r="G2" s="4" t="s">
        <v>19</v>
      </c>
      <c r="H2" s="16">
        <v>112</v>
      </c>
      <c r="I2" t="s">
        <v>22</v>
      </c>
    </row>
    <row r="3" spans="3:12" x14ac:dyDescent="0.25">
      <c r="C3" s="2" t="s">
        <v>2</v>
      </c>
      <c r="D3" s="3">
        <v>900</v>
      </c>
      <c r="F3" s="3"/>
      <c r="G3" s="4" t="s">
        <v>20</v>
      </c>
      <c r="H3" s="16">
        <v>123</v>
      </c>
      <c r="I3" t="s">
        <v>23</v>
      </c>
    </row>
    <row r="4" spans="3:12" ht="15.75" thickBot="1" x14ac:dyDescent="0.3">
      <c r="F4" s="3"/>
      <c r="G4" s="3"/>
    </row>
    <row r="5" spans="3:12" s="6" customFormat="1" ht="60" x14ac:dyDescent="0.25">
      <c r="D5" s="14" t="s">
        <v>24</v>
      </c>
      <c r="E5" s="15" t="s">
        <v>25</v>
      </c>
      <c r="F5" s="32" t="s">
        <v>26</v>
      </c>
      <c r="G5" s="14" t="s">
        <v>27</v>
      </c>
      <c r="H5" s="15" t="s">
        <v>25</v>
      </c>
      <c r="I5" s="32" t="s">
        <v>28</v>
      </c>
      <c r="J5" s="14" t="s">
        <v>29</v>
      </c>
      <c r="K5" s="15" t="s">
        <v>25</v>
      </c>
      <c r="L5" s="32" t="s">
        <v>30</v>
      </c>
    </row>
    <row r="6" spans="3:12" x14ac:dyDescent="0.25">
      <c r="D6" s="8"/>
      <c r="E6" s="9"/>
      <c r="F6" s="33"/>
      <c r="G6" s="8"/>
      <c r="H6" s="9"/>
      <c r="I6" s="33"/>
      <c r="J6" s="8"/>
      <c r="K6" s="9"/>
      <c r="L6" s="33"/>
    </row>
    <row r="7" spans="3:12" x14ac:dyDescent="0.25">
      <c r="C7" s="28" t="s">
        <v>3</v>
      </c>
      <c r="D7" s="29">
        <f>70*H1</f>
        <v>7000</v>
      </c>
      <c r="E7" s="30">
        <f>+D7/D12</f>
        <v>0.69996818326439703</v>
      </c>
      <c r="F7" s="34">
        <f>+D7/H1</f>
        <v>70</v>
      </c>
      <c r="G7" s="29">
        <f>70*H2</f>
        <v>7840</v>
      </c>
      <c r="H7" s="30">
        <f>+G7/G12</f>
        <v>0.71239992201930347</v>
      </c>
      <c r="I7" s="34">
        <f>+G7/H2</f>
        <v>70</v>
      </c>
      <c r="J7" s="29">
        <f>70*H3</f>
        <v>8610</v>
      </c>
      <c r="K7" s="30">
        <f>+J7/J12</f>
        <v>0.72100863558384298</v>
      </c>
      <c r="L7" s="34">
        <f>+J7/H3</f>
        <v>70</v>
      </c>
    </row>
    <row r="8" spans="3:12" x14ac:dyDescent="0.25">
      <c r="C8" s="28" t="s">
        <v>4</v>
      </c>
      <c r="D8" s="29">
        <f>0.05*H1</f>
        <v>5</v>
      </c>
      <c r="E8" s="31">
        <f>+D8/D12</f>
        <v>4.9997727376028362E-4</v>
      </c>
      <c r="F8" s="34">
        <f>+D8/H1</f>
        <v>0.05</v>
      </c>
      <c r="G8" s="29">
        <f>0.05*H2</f>
        <v>5.6000000000000005</v>
      </c>
      <c r="H8" s="31">
        <f>G8/G12</f>
        <v>5.0885708715664544E-4</v>
      </c>
      <c r="I8" s="34">
        <f>+G8/H2</f>
        <v>0.05</v>
      </c>
      <c r="J8" s="29">
        <f>0.05*H3</f>
        <v>6.15</v>
      </c>
      <c r="K8" s="31">
        <f>J8/J12</f>
        <v>5.150061682741736E-4</v>
      </c>
      <c r="L8" s="34">
        <f>+J8/H3</f>
        <v>0.05</v>
      </c>
    </row>
    <row r="9" spans="3:12" x14ac:dyDescent="0.25">
      <c r="C9" s="38" t="s">
        <v>5</v>
      </c>
      <c r="D9" s="37">
        <f>0.5*H1</f>
        <v>50</v>
      </c>
      <c r="E9" s="36">
        <f>+D9/D12</f>
        <v>4.999772737602836E-3</v>
      </c>
      <c r="F9" s="54">
        <f>+D9/H1</f>
        <v>0.5</v>
      </c>
      <c r="G9" s="37">
        <v>50</v>
      </c>
      <c r="H9" s="36">
        <f>G9/G12</f>
        <v>4.5433668496129044E-3</v>
      </c>
      <c r="I9" s="54">
        <f>+G9/H2</f>
        <v>0.44642857142857145</v>
      </c>
      <c r="J9" s="37">
        <v>50</v>
      </c>
      <c r="K9" s="36">
        <f>J9/J12</f>
        <v>4.1870420184892164E-3</v>
      </c>
      <c r="L9" s="54">
        <f>+J9/H3</f>
        <v>0.4065040650406504</v>
      </c>
    </row>
    <row r="10" spans="3:12" ht="15.75" thickBot="1" x14ac:dyDescent="0.3">
      <c r="C10" s="38" t="s">
        <v>6</v>
      </c>
      <c r="D10" s="37">
        <f>45000/D1</f>
        <v>2045.4545454545455</v>
      </c>
      <c r="E10" s="36">
        <f>+D10/D12</f>
        <v>0.20453615744738876</v>
      </c>
      <c r="F10" s="54">
        <f>+D10/H1</f>
        <v>20.454545454545453</v>
      </c>
      <c r="G10" s="37">
        <f>45000/D1</f>
        <v>2045.4545454545455</v>
      </c>
      <c r="H10" s="36">
        <f>+G10/G12</f>
        <v>0.18586500748416429</v>
      </c>
      <c r="I10" s="54">
        <f>+G10/H2</f>
        <v>18.262987012987015</v>
      </c>
      <c r="J10" s="37">
        <f>45000/D1</f>
        <v>2045.4545454545455</v>
      </c>
      <c r="K10" s="36">
        <f>+J10/J12</f>
        <v>0.17128808257455885</v>
      </c>
      <c r="L10" s="54">
        <f>+J10/H3</f>
        <v>16.62971175166297</v>
      </c>
    </row>
    <row r="11" spans="3:12" ht="15.75" thickBot="1" x14ac:dyDescent="0.3">
      <c r="C11" s="28" t="s">
        <v>7</v>
      </c>
      <c r="D11" s="29">
        <f>9*H1</f>
        <v>900</v>
      </c>
      <c r="E11" s="30">
        <f>+D11/D12</f>
        <v>8.9995909276851041E-2</v>
      </c>
      <c r="F11" s="46">
        <f>D11/H1</f>
        <v>9</v>
      </c>
      <c r="G11" s="29">
        <f>9.5*H2</f>
        <v>1064</v>
      </c>
      <c r="H11" s="30">
        <f>+G11/G12</f>
        <v>9.6682846559762614E-2</v>
      </c>
      <c r="I11" s="46">
        <f>G11/H2</f>
        <v>9.5</v>
      </c>
      <c r="J11" s="44">
        <f>10*H3</f>
        <v>1230</v>
      </c>
      <c r="K11" s="45">
        <f>J11/J12</f>
        <v>0.10300123365483473</v>
      </c>
      <c r="L11" s="46">
        <f>J11/H3</f>
        <v>10</v>
      </c>
    </row>
    <row r="12" spans="3:12" ht="15.75" thickBot="1" x14ac:dyDescent="0.3">
      <c r="C12" s="5" t="s">
        <v>8</v>
      </c>
      <c r="D12" s="10">
        <f t="shared" ref="D12:I12" si="0">SUM(D7:D11)</f>
        <v>10000.454545454546</v>
      </c>
      <c r="E12" s="11">
        <f t="shared" si="0"/>
        <v>1</v>
      </c>
      <c r="F12" s="35">
        <f t="shared" si="0"/>
        <v>100.00454545454545</v>
      </c>
      <c r="G12" s="10">
        <f t="shared" si="0"/>
        <v>11005.054545454546</v>
      </c>
      <c r="H12" s="11">
        <f t="shared" si="0"/>
        <v>1</v>
      </c>
      <c r="I12" s="35">
        <f t="shared" si="0"/>
        <v>98.259415584415578</v>
      </c>
      <c r="J12" s="10">
        <f t="shared" ref="J12" si="1">SUM(J7:J11)</f>
        <v>11941.604545454546</v>
      </c>
      <c r="K12" s="11">
        <f t="shared" ref="K12:L12" si="2">SUM(K7:K11)</f>
        <v>0.99999999999999989</v>
      </c>
      <c r="L12" s="35">
        <f t="shared" si="2"/>
        <v>97.086215816703614</v>
      </c>
    </row>
    <row r="13" spans="3:12" x14ac:dyDescent="0.25">
      <c r="C13" s="3"/>
      <c r="D13" s="10"/>
      <c r="E13" s="9"/>
      <c r="F13" s="3"/>
      <c r="G13" s="10"/>
      <c r="H13" s="9"/>
      <c r="J13" s="10"/>
      <c r="K13" s="9"/>
    </row>
    <row r="14" spans="3:12" x14ac:dyDescent="0.25">
      <c r="C14" s="2" t="s">
        <v>9</v>
      </c>
      <c r="D14" s="10">
        <f>130*H1</f>
        <v>13000</v>
      </c>
      <c r="E14" s="10"/>
      <c r="F14" s="10"/>
      <c r="G14" s="10">
        <f>130*H2</f>
        <v>14560</v>
      </c>
      <c r="H14" s="9"/>
      <c r="J14" s="10">
        <f>130*H3</f>
        <v>15990</v>
      </c>
      <c r="K14" s="9"/>
    </row>
    <row r="15" spans="3:12" x14ac:dyDescent="0.25">
      <c r="C15" s="2" t="s">
        <v>10</v>
      </c>
      <c r="D15" s="10">
        <f>+D14-D12</f>
        <v>2999.545454545454</v>
      </c>
      <c r="E15" s="9"/>
      <c r="G15" s="17">
        <f>G14-G12</f>
        <v>3554.9454545454537</v>
      </c>
      <c r="H15" s="9"/>
      <c r="J15" s="17">
        <f>J14-J12</f>
        <v>4048.3954545454544</v>
      </c>
      <c r="K15" s="9"/>
    </row>
    <row r="16" spans="3:12" x14ac:dyDescent="0.25">
      <c r="C16" s="18" t="s">
        <v>11</v>
      </c>
      <c r="D16" s="19">
        <f>+D15/H1</f>
        <v>29.995454545454539</v>
      </c>
      <c r="E16" s="20"/>
      <c r="F16" s="21"/>
      <c r="G16" s="22">
        <f>G15/H2</f>
        <v>31.740584415584408</v>
      </c>
      <c r="H16" s="9"/>
      <c r="J16" s="22">
        <f>J15/H3</f>
        <v>32.913784183296379</v>
      </c>
      <c r="K16" s="9"/>
    </row>
    <row r="17" spans="3:11" x14ac:dyDescent="0.25">
      <c r="D17" s="8"/>
      <c r="E17" s="9"/>
      <c r="G17" s="8"/>
      <c r="H17" s="9"/>
      <c r="J17" s="8"/>
      <c r="K17" s="9"/>
    </row>
    <row r="18" spans="3:11" x14ac:dyDescent="0.25">
      <c r="D18" s="8"/>
      <c r="E18" s="9"/>
      <c r="G18" s="8"/>
      <c r="H18" s="9"/>
      <c r="J18" s="8"/>
      <c r="K18" s="9"/>
    </row>
    <row r="19" spans="3:11" x14ac:dyDescent="0.25">
      <c r="C19" s="39" t="s">
        <v>12</v>
      </c>
      <c r="D19" s="40">
        <f>+D9+D10</f>
        <v>2095.4545454545455</v>
      </c>
      <c r="E19" s="13"/>
      <c r="F19" s="7"/>
      <c r="G19" s="12">
        <f t="shared" ref="G19" si="3">+G9+G10</f>
        <v>2095.4545454545455</v>
      </c>
      <c r="H19" s="9"/>
      <c r="J19" s="12">
        <f t="shared" ref="J19" si="4">+J9+J10</f>
        <v>2095.4545454545455</v>
      </c>
      <c r="K19" s="9"/>
    </row>
    <row r="20" spans="3:11" ht="15.75" thickBot="1" x14ac:dyDescent="0.3">
      <c r="C20" s="39" t="s">
        <v>13</v>
      </c>
      <c r="D20" s="47"/>
      <c r="E20" s="48">
        <f>+E9+E10</f>
        <v>0.20953593018499159</v>
      </c>
      <c r="F20" s="1"/>
      <c r="G20" s="52"/>
      <c r="H20" s="53">
        <f t="shared" ref="H20" si="5">+H9+H10</f>
        <v>0.19040837433377719</v>
      </c>
      <c r="J20" s="52"/>
      <c r="K20" s="53">
        <f t="shared" ref="K20" si="6">+K9+K10</f>
        <v>0.17547512459304807</v>
      </c>
    </row>
    <row r="21" spans="3:11" ht="15.75" thickBot="1" x14ac:dyDescent="0.3">
      <c r="C21" s="49" t="s">
        <v>14</v>
      </c>
      <c r="D21" s="50"/>
      <c r="E21" s="51">
        <f>+E7+E8+E11</f>
        <v>0.79046406981500839</v>
      </c>
      <c r="F21" s="49"/>
      <c r="G21" s="50"/>
      <c r="H21" s="51">
        <f>+H7+H8+H11</f>
        <v>0.80959162566622278</v>
      </c>
      <c r="I21" s="49"/>
      <c r="J21" s="50"/>
      <c r="K21" s="51">
        <f>K7+K8+K11</f>
        <v>0.82452487540695185</v>
      </c>
    </row>
    <row r="23" spans="3:11" x14ac:dyDescent="0.25">
      <c r="C23" s="41"/>
      <c r="D23" s="42" t="s">
        <v>15</v>
      </c>
      <c r="E23" s="43">
        <f>900*D1+D2</f>
        <v>64800</v>
      </c>
    </row>
    <row r="24" spans="3:11" x14ac:dyDescent="0.25">
      <c r="C24" s="41"/>
      <c r="D24" s="42" t="s">
        <v>16</v>
      </c>
      <c r="E24" s="43">
        <f>G11*D1+D2</f>
        <v>68408</v>
      </c>
    </row>
    <row r="25" spans="3:11" x14ac:dyDescent="0.25">
      <c r="C25" s="41"/>
      <c r="D25" s="42" t="s">
        <v>17</v>
      </c>
      <c r="E25" s="43">
        <f>J11*D1+D2</f>
        <v>72060</v>
      </c>
    </row>
    <row r="26" spans="3:11" x14ac:dyDescent="0.25">
      <c r="D26" s="7"/>
      <c r="F26" s="7"/>
      <c r="G26" s="7"/>
    </row>
    <row r="28" spans="3:11" x14ac:dyDescent="0.25">
      <c r="C28" s="23"/>
      <c r="D28" s="7"/>
      <c r="E28" s="24"/>
      <c r="F28" s="25"/>
      <c r="G28" s="7"/>
      <c r="H28" s="24"/>
      <c r="I28" s="25"/>
    </row>
    <row r="29" spans="3:11" x14ac:dyDescent="0.25">
      <c r="C29" s="23"/>
      <c r="D29" s="7"/>
      <c r="E29" s="26"/>
      <c r="F29" s="25"/>
      <c r="G29" s="7"/>
      <c r="H29" s="26"/>
      <c r="I29" s="25"/>
    </row>
    <row r="30" spans="3:11" x14ac:dyDescent="0.25">
      <c r="C30" s="23"/>
      <c r="D30" s="7"/>
      <c r="E30" s="24"/>
      <c r="F30" s="25"/>
      <c r="G30" s="7"/>
      <c r="H30" s="24"/>
      <c r="I30" s="25"/>
    </row>
    <row r="31" spans="3:11" x14ac:dyDescent="0.25">
      <c r="C31" s="23"/>
      <c r="D31" s="7"/>
      <c r="E31" s="24"/>
      <c r="F31" s="25"/>
      <c r="G31" s="7"/>
      <c r="H31" s="24"/>
      <c r="I31" s="25"/>
    </row>
    <row r="32" spans="3:11" x14ac:dyDescent="0.25">
      <c r="C32" s="23"/>
      <c r="D32" s="7"/>
      <c r="E32" s="24"/>
      <c r="F32" s="25"/>
      <c r="G32" s="7"/>
      <c r="H32" s="24"/>
      <c r="I32" s="25"/>
    </row>
    <row r="33" spans="3:9" x14ac:dyDescent="0.25">
      <c r="C33" s="23"/>
      <c r="D33" s="7"/>
      <c r="E33" s="24"/>
      <c r="F33" s="25"/>
      <c r="G33" s="7"/>
      <c r="H33" s="24"/>
      <c r="I33" s="25"/>
    </row>
    <row r="34" spans="3:9" x14ac:dyDescent="0.25">
      <c r="C34" s="23"/>
      <c r="D34" s="7"/>
      <c r="F34" s="7"/>
      <c r="G34" s="7"/>
    </row>
    <row r="35" spans="3:9" x14ac:dyDescent="0.25">
      <c r="D35" s="7"/>
      <c r="E35" s="27"/>
      <c r="F35" s="7"/>
      <c r="G35" s="7"/>
    </row>
    <row r="36" spans="3:9" x14ac:dyDescent="0.25">
      <c r="D36" s="7"/>
      <c r="G36" s="7"/>
    </row>
    <row r="37" spans="3:9" x14ac:dyDescent="0.25">
      <c r="D37" s="7"/>
      <c r="E37" s="27"/>
      <c r="F37" s="7"/>
      <c r="G37" s="25"/>
    </row>
    <row r="39" spans="3:9" x14ac:dyDescent="0.25">
      <c r="D39" s="25"/>
    </row>
    <row r="43" spans="3:9" x14ac:dyDescent="0.25">
      <c r="D43" s="7"/>
      <c r="E43" s="27"/>
      <c r="F43" s="7"/>
      <c r="G43" s="7"/>
    </row>
    <row r="44" spans="3:9" x14ac:dyDescent="0.25">
      <c r="E44" s="24"/>
      <c r="H44" s="24"/>
    </row>
    <row r="45" spans="3:9" x14ac:dyDescent="0.25">
      <c r="E45" s="24"/>
      <c r="H45" s="2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Srdjan Popov</dc:creator>
  <cp:lastModifiedBy>HCE 1</cp:lastModifiedBy>
  <dcterms:created xsi:type="dcterms:W3CDTF">2023-06-26T09:53:51Z</dcterms:created>
  <dcterms:modified xsi:type="dcterms:W3CDTF">2026-01-12T10:54:17Z</dcterms:modified>
</cp:coreProperties>
</file>